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 Sites" sheetId="1" r:id="rId4"/>
    <sheet state="visible" name="Sheet2" sheetId="2" r:id="rId5"/>
    <sheet state="visible" name="Sheet3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14">
      <text>
        <t xml:space="preserve">Shelton, Richard - GT HTW:
Includes a £1,400,000 upfront payment</t>
      </text>
    </comment>
    <comment authorId="0" ref="P14">
      <text>
        <t xml:space="preserve">Shelton, Richard - GT HTW:
Includes a £600,000 staged payment</t>
      </text>
    </comment>
  </commentList>
</comments>
</file>

<file path=xl/sharedStrings.xml><?xml version="1.0" encoding="utf-8"?>
<sst xmlns="http://schemas.openxmlformats.org/spreadsheetml/2006/main" count="39" uniqueCount="29">
  <si>
    <t>Sturry Relief Road - Build Out Rates &amp; Section 106 Contributions</t>
  </si>
  <si>
    <t>S106 Contributions per plot</t>
  </si>
  <si>
    <t>Total Units</t>
  </si>
  <si>
    <t>Total Contributions</t>
  </si>
  <si>
    <t>LEP Funds</t>
  </si>
  <si>
    <t>Herne Bay GC (2016)</t>
  </si>
  <si>
    <t>Sturry</t>
  </si>
  <si>
    <t>Broad Oak</t>
  </si>
  <si>
    <t>Hersden (Persimmon)</t>
  </si>
  <si>
    <t>note includes addition £2m staged payments</t>
  </si>
  <si>
    <t>Annual Totals</t>
  </si>
  <si>
    <t>Cumulative Totals</t>
  </si>
  <si>
    <t>Potential S106 contribution available for the Herne Bay golf course development</t>
  </si>
  <si>
    <t>Option 1 - Prefererd to suit match funding</t>
  </si>
  <si>
    <t>2015/2016</t>
  </si>
  <si>
    <t>2016/2017</t>
  </si>
  <si>
    <t>2017/2018</t>
  </si>
  <si>
    <t>2018/2019</t>
  </si>
  <si>
    <t>2019/2020</t>
  </si>
  <si>
    <t>2020/2021</t>
  </si>
  <si>
    <t>2021/2022</t>
  </si>
  <si>
    <t>Annual Spend</t>
  </si>
  <si>
    <t>Construction 20/21</t>
  </si>
  <si>
    <t>Cumulative Spend</t>
  </si>
  <si>
    <t>Jan 2020 to Oct 2021</t>
  </si>
  <si>
    <t>Surplus</t>
  </si>
  <si>
    <t>Option 2 - to match original Lep spend funding profile</t>
  </si>
  <si>
    <t>Construction 19/20</t>
  </si>
  <si>
    <t>March 2019 to Nov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</si>
</sst>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u/>
      <sz val="14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i/>
      <sz val="12.0"/>
      <color theme="1"/>
      <name val="Calibri"/>
    </font>
    <font>
      <color theme="1"/>
      <name val="Calibri"/>
    </font>
    <font>
      <i/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u/>
      <sz val="12.0"/>
      <color theme="1"/>
      <name val="Calibri"/>
    </font>
    <font>
      <sz val="12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</fills>
  <borders count="10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3" xfId="0" applyAlignment="1" applyFont="1" applyNumberFormat="1">
      <alignment horizontal="center"/>
    </xf>
    <xf borderId="1" fillId="2" fontId="4" numFmtId="0" xfId="0" applyAlignment="1" applyBorder="1" applyFill="1" applyFont="1">
      <alignment horizontal="center"/>
    </xf>
    <xf borderId="1" fillId="2" fontId="6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5" numFmtId="3" xfId="0" applyAlignment="1" applyBorder="1" applyFont="1" applyNumberFormat="1">
      <alignment horizontal="center"/>
    </xf>
    <xf borderId="0" fillId="0" fontId="7" numFmtId="0" xfId="0" applyFont="1"/>
    <xf borderId="1" fillId="2" fontId="8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1" fillId="2" fontId="10" numFmtId="3" xfId="0" applyAlignment="1" applyBorder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2" numFmtId="3" xfId="0" applyAlignment="1" applyFont="1" applyNumberFormat="1">
      <alignment horizontal="center"/>
    </xf>
    <xf borderId="0" fillId="0" fontId="4" numFmtId="3" xfId="0" applyAlignment="1" applyFont="1" applyNumberFormat="1">
      <alignment horizontal="center"/>
    </xf>
    <xf borderId="1" fillId="3" fontId="4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1" fillId="3" fontId="4" numFmtId="3" xfId="0" applyAlignment="1" applyBorder="1" applyFont="1" applyNumberFormat="1">
      <alignment horizontal="center"/>
    </xf>
    <xf borderId="0" fillId="0" fontId="5" numFmtId="0" xfId="0" applyFont="1"/>
    <xf borderId="2" fillId="4" fontId="5" numFmtId="0" xfId="0" applyBorder="1" applyFill="1" applyFont="1"/>
    <xf borderId="3" fillId="4" fontId="5" numFmtId="0" xfId="0" applyBorder="1" applyFont="1"/>
    <xf borderId="4" fillId="4" fontId="5" numFmtId="0" xfId="0" applyBorder="1" applyFont="1"/>
    <xf borderId="5" fillId="4" fontId="5" numFmtId="0" xfId="0" applyBorder="1" applyFont="1"/>
    <xf borderId="1" fillId="4" fontId="5" numFmtId="0" xfId="0" applyBorder="1" applyFont="1"/>
    <xf borderId="1" fillId="4" fontId="5" numFmtId="0" xfId="0" applyAlignment="1" applyBorder="1" applyFont="1">
      <alignment horizontal="center"/>
    </xf>
    <xf borderId="6" fillId="4" fontId="5" numFmtId="0" xfId="0" applyAlignment="1" applyBorder="1" applyFont="1">
      <alignment horizontal="center"/>
    </xf>
    <xf borderId="1" fillId="4" fontId="5" numFmtId="4" xfId="0" applyBorder="1" applyFont="1" applyNumberFormat="1"/>
    <xf borderId="1" fillId="4" fontId="5" numFmtId="2" xfId="0" applyBorder="1" applyFont="1" applyNumberFormat="1"/>
    <xf borderId="6" fillId="4" fontId="5" numFmtId="4" xfId="0" applyBorder="1" applyFont="1" applyNumberFormat="1"/>
    <xf borderId="0" fillId="0" fontId="5" numFmtId="2" xfId="0" applyFont="1" applyNumberFormat="1"/>
    <xf borderId="6" fillId="4" fontId="5" numFmtId="2" xfId="0" applyBorder="1" applyFont="1" applyNumberFormat="1"/>
    <xf borderId="7" fillId="4" fontId="5" numFmtId="0" xfId="0" applyBorder="1" applyFont="1"/>
    <xf borderId="8" fillId="4" fontId="5" numFmtId="0" xfId="0" applyBorder="1" applyFont="1"/>
    <xf borderId="8" fillId="4" fontId="5" numFmtId="4" xfId="0" applyBorder="1" applyFont="1" applyNumberFormat="1"/>
    <xf borderId="8" fillId="4" fontId="5" numFmtId="2" xfId="0" applyBorder="1" applyFont="1" applyNumberFormat="1"/>
    <xf borderId="9" fillId="4" fontId="13" numFmtId="4" xfId="0" applyBorder="1" applyFont="1" applyNumberFormat="1"/>
    <xf borderId="1" fillId="5" fontId="5" numFmtId="0" xfId="0" applyBorder="1" applyFill="1" applyFont="1"/>
    <xf borderId="1" fillId="6" fontId="5" numFmtId="0" xfId="0" applyBorder="1" applyFill="1" applyFont="1"/>
    <xf borderId="1" fillId="6" fontId="5" numFmtId="0" xfId="0" applyAlignment="1" applyBorder="1" applyFont="1">
      <alignment horizontal="center"/>
    </xf>
    <xf borderId="1" fillId="6" fontId="5" numFmtId="4" xfId="0" applyBorder="1" applyFont="1" applyNumberFormat="1"/>
    <xf borderId="1" fillId="6" fontId="5" numFmtId="2" xfId="0" applyBorder="1" applyFont="1" applyNumberFormat="1"/>
    <xf borderId="1" fillId="6" fontId="13" numFmtId="4" xfId="0" applyBorder="1" applyFont="1" applyNumberFormat="1"/>
    <xf borderId="1" fillId="6" fontId="13" numFmtId="2" xfId="0" applyBorder="1" applyFont="1" applyNumberFormat="1"/>
    <xf borderId="1" fillId="7" fontId="5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37.57"/>
    <col customWidth="1" min="3" max="3" width="12.57"/>
    <col customWidth="1" min="4" max="4" width="14.43"/>
    <col customWidth="1" min="5" max="5" width="5.0"/>
    <col customWidth="1" min="6" max="6" width="12.57"/>
    <col customWidth="1" min="7" max="7" width="14.43"/>
    <col customWidth="1" min="8" max="8" width="5.29"/>
    <col customWidth="1" min="9" max="9" width="12.57"/>
    <col customWidth="1" min="10" max="10" width="14.43"/>
    <col customWidth="1" min="11" max="11" width="5.0"/>
    <col customWidth="1" min="12" max="12" width="12.57"/>
    <col customWidth="1" min="13" max="13" width="14.43"/>
    <col customWidth="1" min="14" max="14" width="5.29"/>
    <col customWidth="1" min="15" max="15" width="12.57"/>
    <col customWidth="1" min="16" max="16" width="14.43"/>
    <col customWidth="1" min="17" max="17" width="4.14"/>
    <col customWidth="1" min="18" max="18" width="12.57"/>
    <col customWidth="1" min="19" max="19" width="14.43"/>
    <col customWidth="1" min="20" max="20" width="4.14"/>
    <col customWidth="1" min="21" max="21" width="12.57"/>
    <col customWidth="1" min="22" max="22" width="14.43"/>
    <col customWidth="1" min="23" max="23" width="5.14"/>
    <col customWidth="1" min="24" max="24" width="16.57"/>
    <col customWidth="1" min="25" max="25" width="19.86"/>
    <col customWidth="1" min="26" max="26" width="12.57"/>
  </cols>
  <sheetData>
    <row r="1">
      <c r="A1" s="1" t="s">
        <v>0</v>
      </c>
    </row>
    <row r="2">
      <c r="A2" s="1"/>
    </row>
    <row r="4">
      <c r="B4" s="2" t="s">
        <v>1</v>
      </c>
      <c r="C4" s="2">
        <v>2015.0</v>
      </c>
      <c r="D4" s="2"/>
      <c r="E4" s="2"/>
      <c r="F4" s="2">
        <v>2016.0</v>
      </c>
      <c r="G4" s="2"/>
      <c r="H4" s="2"/>
      <c r="I4" s="2">
        <v>2017.0</v>
      </c>
      <c r="J4" s="2"/>
      <c r="K4" s="2"/>
      <c r="L4" s="2">
        <v>2018.0</v>
      </c>
      <c r="M4" s="2"/>
      <c r="N4" s="2"/>
      <c r="O4" s="2">
        <v>2019.0</v>
      </c>
      <c r="P4" s="2"/>
      <c r="Q4" s="2"/>
      <c r="R4" s="2">
        <v>2020.0</v>
      </c>
      <c r="S4" s="2"/>
      <c r="T4" s="2"/>
      <c r="U4" s="2">
        <v>2021.0</v>
      </c>
      <c r="V4" s="2"/>
      <c r="W4" s="2"/>
      <c r="X4" s="2" t="s">
        <v>2</v>
      </c>
      <c r="Y4" s="3" t="s">
        <v>3</v>
      </c>
    </row>
    <row r="7">
      <c r="A7" s="4" t="s">
        <v>4</v>
      </c>
      <c r="D7" s="5"/>
      <c r="E7" s="5"/>
      <c r="F7" s="5"/>
      <c r="G7" s="5">
        <v>1000000.0</v>
      </c>
      <c r="H7" s="5"/>
      <c r="I7" s="5"/>
      <c r="J7" s="5">
        <v>2450000.0</v>
      </c>
      <c r="K7" s="5"/>
      <c r="L7" s="5"/>
      <c r="M7" s="5">
        <v>2450000.0</v>
      </c>
      <c r="Q7" s="5"/>
      <c r="R7" s="5"/>
      <c r="S7" s="5"/>
      <c r="T7" s="5"/>
      <c r="U7" s="5"/>
      <c r="V7" s="5"/>
      <c r="W7" s="5"/>
      <c r="X7" s="5"/>
      <c r="Y7" s="6">
        <f>SUM(G7:V7)</f>
        <v>5900000</v>
      </c>
    </row>
    <row r="8">
      <c r="A8" s="4" t="s">
        <v>5</v>
      </c>
      <c r="D8" s="5">
        <v>250000.0</v>
      </c>
      <c r="E8" s="5"/>
      <c r="H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>
        <f>SUM(D8:V8)</f>
        <v>250000</v>
      </c>
    </row>
    <row r="10">
      <c r="A10" s="7" t="s">
        <v>6</v>
      </c>
      <c r="B10" s="8">
        <v>27500.0</v>
      </c>
      <c r="C10" s="9"/>
      <c r="D10" s="10"/>
      <c r="E10" s="9"/>
      <c r="F10" s="9"/>
      <c r="G10" s="10"/>
      <c r="H10" s="9"/>
      <c r="I10" s="9">
        <v>20.0</v>
      </c>
      <c r="J10" s="10">
        <f>+I10*B10</f>
        <v>550000</v>
      </c>
      <c r="K10" s="9"/>
      <c r="L10" s="9">
        <v>75.0</v>
      </c>
      <c r="M10" s="10">
        <f>+L10*B10</f>
        <v>2062500</v>
      </c>
      <c r="N10" s="9"/>
      <c r="O10" s="9">
        <v>75.0</v>
      </c>
      <c r="P10" s="10">
        <f>+O10*B10</f>
        <v>2062500</v>
      </c>
      <c r="Q10" s="9"/>
      <c r="R10" s="9">
        <v>75.0</v>
      </c>
      <c r="S10" s="10">
        <f>+R10*B10</f>
        <v>2062500</v>
      </c>
      <c r="T10" s="9"/>
      <c r="U10" s="9">
        <v>75.0</v>
      </c>
      <c r="V10" s="10">
        <f>+U10*B10</f>
        <v>2062500</v>
      </c>
      <c r="W10" s="5"/>
      <c r="X10" s="5">
        <f t="shared" ref="X10:Y10" si="1">+I10+L10+O10+R10+U10</f>
        <v>320</v>
      </c>
      <c r="Y10" s="6">
        <f t="shared" si="1"/>
        <v>8800000</v>
      </c>
    </row>
    <row r="11">
      <c r="A11" s="7"/>
      <c r="B11" s="8"/>
      <c r="C11" s="9"/>
      <c r="D11" s="10"/>
      <c r="E11" s="9"/>
      <c r="F11" s="9"/>
      <c r="G11" s="10"/>
      <c r="H11" s="9"/>
      <c r="I11" s="9"/>
      <c r="J11" s="10"/>
      <c r="K11" s="9"/>
      <c r="L11" s="9"/>
      <c r="M11" s="10"/>
      <c r="N11" s="9"/>
      <c r="O11" s="9"/>
      <c r="P11" s="10"/>
      <c r="Q11" s="9"/>
      <c r="R11" s="9"/>
      <c r="S11" s="10"/>
      <c r="T11" s="9"/>
      <c r="U11" s="9"/>
      <c r="V11" s="10"/>
      <c r="W11" s="5"/>
      <c r="X11" s="5"/>
      <c r="Y11" s="6"/>
    </row>
    <row r="12">
      <c r="A12" s="7" t="s">
        <v>7</v>
      </c>
      <c r="B12" s="8">
        <v>27500.0</v>
      </c>
      <c r="C12" s="9"/>
      <c r="D12" s="10"/>
      <c r="E12" s="9"/>
      <c r="F12" s="9"/>
      <c r="G12" s="10"/>
      <c r="H12" s="9"/>
      <c r="I12" s="9">
        <v>20.0</v>
      </c>
      <c r="J12" s="10">
        <f>+I12*B12</f>
        <v>550000</v>
      </c>
      <c r="K12" s="9"/>
      <c r="L12" s="9">
        <v>75.0</v>
      </c>
      <c r="M12" s="10">
        <f>+L12*B12</f>
        <v>2062500</v>
      </c>
      <c r="N12" s="9"/>
      <c r="O12" s="9">
        <v>75.0</v>
      </c>
      <c r="P12" s="10">
        <f>+O12*B12</f>
        <v>2062500</v>
      </c>
      <c r="Q12" s="9"/>
      <c r="R12" s="9">
        <v>75.0</v>
      </c>
      <c r="S12" s="10">
        <f>+R12*B12</f>
        <v>2062500</v>
      </c>
      <c r="T12" s="9"/>
      <c r="U12" s="9">
        <v>75.0</v>
      </c>
      <c r="V12" s="10">
        <f>+U12*B12</f>
        <v>2062500</v>
      </c>
      <c r="W12" s="5"/>
      <c r="X12" s="5">
        <f t="shared" ref="X12:Y12" si="2">+I12+L12+O12+R12+U12</f>
        <v>320</v>
      </c>
      <c r="Y12" s="6">
        <f t="shared" si="2"/>
        <v>8800000</v>
      </c>
    </row>
    <row r="13">
      <c r="A13" s="7"/>
      <c r="B13" s="8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5"/>
      <c r="X13" s="5"/>
      <c r="Y13" s="6"/>
    </row>
    <row r="14">
      <c r="A14" s="7" t="s">
        <v>8</v>
      </c>
      <c r="B14" s="8">
        <v>15000.0</v>
      </c>
      <c r="C14" s="9"/>
      <c r="D14" s="10"/>
      <c r="E14" s="9"/>
      <c r="F14" s="9"/>
      <c r="G14" s="10"/>
      <c r="H14" s="9"/>
      <c r="I14" s="9">
        <v>0.0</v>
      </c>
      <c r="J14" s="10">
        <f>+I14*B14</f>
        <v>0</v>
      </c>
      <c r="K14" s="9"/>
      <c r="L14" s="9">
        <v>30.0</v>
      </c>
      <c r="M14" s="10">
        <f>+(L14*B14)+1400000</f>
        <v>1850000</v>
      </c>
      <c r="N14" s="9"/>
      <c r="O14" s="9">
        <v>75.0</v>
      </c>
      <c r="P14" s="10">
        <f>+(O14*B14)+600000</f>
        <v>1725000</v>
      </c>
      <c r="Q14" s="9"/>
      <c r="R14" s="9">
        <v>75.0</v>
      </c>
      <c r="S14" s="10">
        <f>+R14*B14</f>
        <v>1125000</v>
      </c>
      <c r="T14" s="9"/>
      <c r="U14" s="9">
        <v>75.0</v>
      </c>
      <c r="V14" s="10">
        <f>+U14*B14</f>
        <v>1125000</v>
      </c>
      <c r="W14" s="5"/>
      <c r="X14" s="5">
        <f t="shared" ref="X14:Y14" si="3">+I14+L14+O14+R14+U14</f>
        <v>255</v>
      </c>
      <c r="Y14" s="6">
        <f t="shared" si="3"/>
        <v>5825000</v>
      </c>
      <c r="Z14" s="11" t="s">
        <v>9</v>
      </c>
    </row>
    <row r="15">
      <c r="A15" s="7"/>
      <c r="B15" s="8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5"/>
      <c r="X15" s="5"/>
      <c r="Y15" s="6"/>
    </row>
    <row r="16">
      <c r="A16" s="7"/>
      <c r="B16" s="12"/>
      <c r="C16" s="13"/>
      <c r="D16" s="14"/>
      <c r="E16" s="13"/>
      <c r="F16" s="13"/>
      <c r="G16" s="14"/>
      <c r="H16" s="13"/>
      <c r="I16" s="13"/>
      <c r="J16" s="14"/>
      <c r="K16" s="13"/>
      <c r="L16" s="13"/>
      <c r="M16" s="14"/>
      <c r="N16" s="13"/>
      <c r="O16" s="13"/>
      <c r="P16" s="14"/>
      <c r="Q16" s="13"/>
      <c r="R16" s="13"/>
      <c r="S16" s="14"/>
      <c r="T16" s="13"/>
      <c r="U16" s="13"/>
      <c r="V16" s="14"/>
      <c r="W16" s="15"/>
      <c r="X16" s="15"/>
      <c r="Y16" s="16"/>
    </row>
    <row r="17">
      <c r="A17" s="7"/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5"/>
      <c r="X17" s="5"/>
      <c r="Y17" s="6"/>
    </row>
    <row r="18">
      <c r="A18" s="7" t="s">
        <v>10</v>
      </c>
      <c r="B18" s="9"/>
      <c r="C18" s="9"/>
      <c r="D18" s="10">
        <f>SUM(D7:D16)</f>
        <v>250000</v>
      </c>
      <c r="E18" s="10"/>
      <c r="F18" s="10"/>
      <c r="G18" s="10">
        <f>SUM(G7:G16)</f>
        <v>1000000</v>
      </c>
      <c r="H18" s="9"/>
      <c r="I18" s="9">
        <f>SUM(I10:I16)</f>
        <v>40</v>
      </c>
      <c r="J18" s="10">
        <f>SUM(J7:J16)</f>
        <v>3550000</v>
      </c>
      <c r="K18" s="9"/>
      <c r="L18" s="9">
        <f>SUM(L10:L16)</f>
        <v>180</v>
      </c>
      <c r="M18" s="10">
        <f>SUM(M7:M16)</f>
        <v>8425000</v>
      </c>
      <c r="N18" s="9"/>
      <c r="O18" s="9">
        <f>SUM(O10:O16)</f>
        <v>225</v>
      </c>
      <c r="P18" s="10">
        <f>SUM(P7:P16)</f>
        <v>5850000</v>
      </c>
      <c r="Q18" s="9"/>
      <c r="R18" s="9">
        <f>SUM(R10:R16)</f>
        <v>225</v>
      </c>
      <c r="S18" s="10">
        <f>SUM(S7:S16)</f>
        <v>5250000</v>
      </c>
      <c r="T18" s="9"/>
      <c r="U18" s="9">
        <f>SUM(U10:U16)</f>
        <v>225</v>
      </c>
      <c r="V18" s="10">
        <f>SUM(V7:V16)</f>
        <v>5250000</v>
      </c>
      <c r="W18" s="5"/>
      <c r="X18" s="4">
        <f>SUM(X10:X16)</f>
        <v>895</v>
      </c>
      <c r="Y18" s="17">
        <f>SUM(Y6:Y16)</f>
        <v>29575000</v>
      </c>
    </row>
    <row r="19">
      <c r="A19" s="4"/>
      <c r="B19" s="5"/>
      <c r="C19" s="5"/>
      <c r="D19" s="6"/>
      <c r="E19" s="5"/>
      <c r="F19" s="5"/>
      <c r="G19" s="6"/>
      <c r="H19" s="5"/>
      <c r="I19" s="5"/>
      <c r="J19" s="6"/>
      <c r="K19" s="5"/>
      <c r="L19" s="5"/>
      <c r="M19" s="6"/>
      <c r="N19" s="5"/>
      <c r="O19" s="5"/>
      <c r="P19" s="6"/>
      <c r="Q19" s="5"/>
      <c r="R19" s="5"/>
      <c r="S19" s="6"/>
      <c r="T19" s="5"/>
      <c r="U19" s="5"/>
      <c r="V19" s="6"/>
      <c r="W19" s="5"/>
      <c r="X19" s="5"/>
      <c r="Y19" s="5"/>
    </row>
    <row r="20">
      <c r="A20" s="18" t="s">
        <v>11</v>
      </c>
      <c r="B20" s="19"/>
      <c r="C20" s="18" t="str">
        <f>+C18</f>
        <v/>
      </c>
      <c r="D20" s="20">
        <f>D18</f>
        <v>250000</v>
      </c>
      <c r="E20" s="18"/>
      <c r="F20" s="20">
        <f>+C20+F18</f>
        <v>0</v>
      </c>
      <c r="G20" s="20">
        <f>+G18+D20</f>
        <v>1250000</v>
      </c>
      <c r="H20" s="18"/>
      <c r="I20" s="18">
        <f>+I18</f>
        <v>40</v>
      </c>
      <c r="J20" s="20">
        <f>+J18+G20</f>
        <v>4800000</v>
      </c>
      <c r="K20" s="18"/>
      <c r="L20" s="18">
        <f>+I20+L18</f>
        <v>220</v>
      </c>
      <c r="M20" s="20">
        <f>+M18+J20</f>
        <v>13225000</v>
      </c>
      <c r="N20" s="18"/>
      <c r="O20" s="18">
        <f t="shared" ref="O20:P20" si="4">+L20+O18</f>
        <v>445</v>
      </c>
      <c r="P20" s="20">
        <f t="shared" si="4"/>
        <v>19075000</v>
      </c>
      <c r="Q20" s="18"/>
      <c r="R20" s="18">
        <f t="shared" ref="R20:S20" si="5">+O20+R18</f>
        <v>670</v>
      </c>
      <c r="S20" s="20">
        <f t="shared" si="5"/>
        <v>24325000</v>
      </c>
      <c r="T20" s="18"/>
      <c r="U20" s="18">
        <f t="shared" ref="U20:V20" si="6">+R20+U18</f>
        <v>895</v>
      </c>
      <c r="V20" s="20">
        <f t="shared" si="6"/>
        <v>29575000</v>
      </c>
      <c r="W20" s="5"/>
      <c r="X20" s="5"/>
      <c r="Y20" s="15"/>
      <c r="Z20" s="11" t="s">
        <v>12</v>
      </c>
    </row>
    <row r="21" ht="15.75" customHeight="1">
      <c r="A21" s="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Y21" s="5"/>
    </row>
    <row r="22" ht="15.75" customHeight="1">
      <c r="A22" s="22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  <c r="Y22" s="5"/>
    </row>
    <row r="23" ht="15.75" customHeight="1">
      <c r="A23" s="25"/>
      <c r="B23" s="26"/>
      <c r="C23" s="26"/>
      <c r="D23" s="26" t="s">
        <v>14</v>
      </c>
      <c r="E23" s="27"/>
      <c r="F23" s="27"/>
      <c r="G23" s="27" t="s">
        <v>15</v>
      </c>
      <c r="H23" s="27"/>
      <c r="I23" s="26"/>
      <c r="J23" s="26" t="s">
        <v>16</v>
      </c>
      <c r="K23" s="27"/>
      <c r="L23" s="27"/>
      <c r="M23" s="27" t="s">
        <v>17</v>
      </c>
      <c r="N23" s="27"/>
      <c r="O23" s="27"/>
      <c r="P23" s="27" t="s">
        <v>18</v>
      </c>
      <c r="Q23" s="27"/>
      <c r="R23" s="27"/>
      <c r="S23" s="27" t="s">
        <v>19</v>
      </c>
      <c r="T23" s="27"/>
      <c r="U23" s="27"/>
      <c r="V23" s="28" t="s">
        <v>20</v>
      </c>
      <c r="W23" s="21"/>
      <c r="X23" s="21"/>
      <c r="Y23" s="6"/>
    </row>
    <row r="24" ht="15.75" customHeight="1">
      <c r="A24" s="25" t="s">
        <v>21</v>
      </c>
      <c r="B24" s="26" t="s">
        <v>22</v>
      </c>
      <c r="C24" s="26"/>
      <c r="D24" s="29">
        <f t="shared" ref="D24:D25" si="7">105000+93750</f>
        <v>198750</v>
      </c>
      <c r="E24" s="30"/>
      <c r="F24" s="26"/>
      <c r="G24" s="29">
        <v>875000.0</v>
      </c>
      <c r="H24" s="30"/>
      <c r="I24" s="30"/>
      <c r="J24" s="29">
        <v>810000.0</v>
      </c>
      <c r="K24" s="30"/>
      <c r="L24" s="30"/>
      <c r="M24" s="29">
        <v>1133435.0</v>
      </c>
      <c r="N24" s="30"/>
      <c r="O24" s="30"/>
      <c r="P24" s="29">
        <v>2075848.0</v>
      </c>
      <c r="Q24" s="30"/>
      <c r="R24" s="30"/>
      <c r="S24" s="29">
        <v>2.1051368E7</v>
      </c>
      <c r="T24" s="30"/>
      <c r="U24" s="30"/>
      <c r="V24" s="31">
        <v>3454032.0</v>
      </c>
      <c r="W24" s="32"/>
      <c r="X24" s="32"/>
      <c r="Y24" s="32"/>
    </row>
    <row r="25" ht="15.75" customHeight="1">
      <c r="A25" s="25" t="s">
        <v>23</v>
      </c>
      <c r="B25" s="26" t="s">
        <v>24</v>
      </c>
      <c r="C25" s="30"/>
      <c r="D25" s="29">
        <f t="shared" si="7"/>
        <v>198750</v>
      </c>
      <c r="E25" s="30"/>
      <c r="F25" s="30"/>
      <c r="G25" s="29">
        <f>D25+G24</f>
        <v>1073750</v>
      </c>
      <c r="H25" s="29"/>
      <c r="I25" s="29"/>
      <c r="J25" s="29">
        <f>G25+J24</f>
        <v>1883750</v>
      </c>
      <c r="K25" s="29"/>
      <c r="L25" s="29"/>
      <c r="M25" s="29">
        <f>J25+M24</f>
        <v>3017185</v>
      </c>
      <c r="N25" s="29"/>
      <c r="O25" s="29"/>
      <c r="P25" s="29">
        <f>M25+P24</f>
        <v>5093033</v>
      </c>
      <c r="Q25" s="29"/>
      <c r="R25" s="29"/>
      <c r="S25" s="29">
        <f>P25+S24</f>
        <v>26144401</v>
      </c>
      <c r="T25" s="29"/>
      <c r="U25" s="29"/>
      <c r="V25" s="31">
        <f>S25+V24</f>
        <v>29598433</v>
      </c>
      <c r="W25" s="32"/>
      <c r="X25" s="32"/>
      <c r="Y25" s="32"/>
    </row>
    <row r="26" ht="15.75" customHeight="1">
      <c r="A26" s="25"/>
      <c r="B26" s="26"/>
      <c r="C26" s="29"/>
      <c r="D26" s="29"/>
      <c r="E26" s="29"/>
      <c r="F26" s="29"/>
      <c r="G26" s="29"/>
      <c r="H26" s="29"/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3"/>
      <c r="W26" s="32"/>
      <c r="X26" s="32"/>
      <c r="Y26" s="32"/>
    </row>
    <row r="27" ht="15.75" customHeight="1">
      <c r="A27" s="34"/>
      <c r="B27" s="35"/>
      <c r="C27" s="36" t="s">
        <v>25</v>
      </c>
      <c r="D27" s="36">
        <f>D20-D25</f>
        <v>51250</v>
      </c>
      <c r="E27" s="36"/>
      <c r="F27" s="36"/>
      <c r="G27" s="36">
        <f>G20-G25</f>
        <v>176250</v>
      </c>
      <c r="H27" s="36"/>
      <c r="I27" s="35"/>
      <c r="J27" s="36">
        <f>J20-J25</f>
        <v>2916250</v>
      </c>
      <c r="K27" s="37"/>
      <c r="L27" s="37"/>
      <c r="M27" s="36">
        <f>M20-M25</f>
        <v>10207815</v>
      </c>
      <c r="N27" s="37"/>
      <c r="O27" s="37"/>
      <c r="P27" s="36">
        <f>P20-P25</f>
        <v>13981967</v>
      </c>
      <c r="Q27" s="37"/>
      <c r="R27" s="37"/>
      <c r="S27" s="36">
        <f>S20-S25</f>
        <v>-1819401</v>
      </c>
      <c r="T27" s="37"/>
      <c r="U27" s="37"/>
      <c r="V27" s="38">
        <f>V20-V25</f>
        <v>-23433</v>
      </c>
      <c r="W27" s="32"/>
      <c r="X27" s="32"/>
      <c r="Y27" s="32"/>
    </row>
    <row r="28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21"/>
      <c r="X28" s="21"/>
      <c r="Y28" s="21"/>
    </row>
    <row r="29" ht="15.75" customHeight="1">
      <c r="A29" s="40" t="s">
        <v>26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21"/>
      <c r="X29" s="21"/>
      <c r="Y29" s="21"/>
    </row>
    <row r="30" ht="15.75" customHeight="1">
      <c r="A30" s="40"/>
      <c r="B30" s="40"/>
      <c r="C30" s="40"/>
      <c r="D30" s="40" t="s">
        <v>14</v>
      </c>
      <c r="E30" s="41"/>
      <c r="F30" s="41"/>
      <c r="G30" s="41" t="s">
        <v>15</v>
      </c>
      <c r="H30" s="41"/>
      <c r="I30" s="40"/>
      <c r="J30" s="40" t="s">
        <v>16</v>
      </c>
      <c r="K30" s="41"/>
      <c r="L30" s="41"/>
      <c r="M30" s="41" t="s">
        <v>17</v>
      </c>
      <c r="N30" s="41"/>
      <c r="O30" s="41"/>
      <c r="P30" s="41" t="s">
        <v>18</v>
      </c>
      <c r="Q30" s="41"/>
      <c r="R30" s="41"/>
      <c r="S30" s="41" t="s">
        <v>19</v>
      </c>
      <c r="T30" s="41"/>
      <c r="U30" s="41"/>
      <c r="V30" s="41" t="s">
        <v>20</v>
      </c>
      <c r="W30" s="21"/>
      <c r="X30" s="21"/>
      <c r="Y30" s="21"/>
    </row>
    <row r="31" ht="15.75" customHeight="1">
      <c r="A31" s="40" t="s">
        <v>21</v>
      </c>
      <c r="B31" s="40" t="s">
        <v>27</v>
      </c>
      <c r="C31" s="40"/>
      <c r="D31" s="42">
        <f t="shared" ref="D31:D32" si="8">105000+93750</f>
        <v>198750</v>
      </c>
      <c r="E31" s="43"/>
      <c r="F31" s="40"/>
      <c r="G31" s="42">
        <v>875000.0</v>
      </c>
      <c r="H31" s="43"/>
      <c r="I31" s="43"/>
      <c r="J31" s="42">
        <f>J24+M24-500000</f>
        <v>1443435</v>
      </c>
      <c r="K31" s="43"/>
      <c r="L31" s="43"/>
      <c r="M31" s="42">
        <f>2075848+500000</f>
        <v>2575848</v>
      </c>
      <c r="N31" s="43"/>
      <c r="O31" s="43"/>
      <c r="P31" s="42">
        <v>2.1051368E7</v>
      </c>
      <c r="Q31" s="43"/>
      <c r="R31" s="43"/>
      <c r="S31" s="42">
        <v>3454032.0</v>
      </c>
      <c r="T31" s="43"/>
      <c r="U31" s="43"/>
      <c r="V31" s="42"/>
      <c r="W31" s="21"/>
      <c r="X31" s="21"/>
      <c r="Y31" s="21"/>
    </row>
    <row r="32" ht="15.75" customHeight="1">
      <c r="A32" s="40" t="s">
        <v>23</v>
      </c>
      <c r="B32" s="40" t="s">
        <v>28</v>
      </c>
      <c r="C32" s="43"/>
      <c r="D32" s="42">
        <f t="shared" si="8"/>
        <v>198750</v>
      </c>
      <c r="E32" s="43"/>
      <c r="F32" s="43"/>
      <c r="G32" s="42">
        <f>D32+G31</f>
        <v>1073750</v>
      </c>
      <c r="H32" s="42"/>
      <c r="I32" s="42"/>
      <c r="J32" s="42">
        <f>G32+J31</f>
        <v>2517185</v>
      </c>
      <c r="K32" s="42"/>
      <c r="L32" s="42"/>
      <c r="M32" s="42">
        <f>J32+M31</f>
        <v>5093033</v>
      </c>
      <c r="N32" s="42"/>
      <c r="O32" s="42"/>
      <c r="P32" s="42">
        <f>M32+P31</f>
        <v>26144401</v>
      </c>
      <c r="Q32" s="42"/>
      <c r="R32" s="42"/>
      <c r="S32" s="42">
        <f>P32+S31</f>
        <v>29598433</v>
      </c>
      <c r="T32" s="42"/>
      <c r="U32" s="42"/>
      <c r="V32" s="42">
        <f>S32+V31</f>
        <v>29598433</v>
      </c>
      <c r="W32" s="21"/>
      <c r="X32" s="21"/>
      <c r="Y32" s="21"/>
    </row>
    <row r="33" ht="15.75" customHeight="1">
      <c r="A33" s="40"/>
      <c r="B33" s="40"/>
      <c r="C33" s="42"/>
      <c r="D33" s="42"/>
      <c r="E33" s="42"/>
      <c r="F33" s="42"/>
      <c r="G33" s="42"/>
      <c r="H33" s="42"/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ht="15.75" customHeight="1">
      <c r="A34" s="40"/>
      <c r="B34" s="40"/>
      <c r="C34" s="42" t="s">
        <v>25</v>
      </c>
      <c r="D34" s="42">
        <f>D20-D32</f>
        <v>51250</v>
      </c>
      <c r="E34" s="42"/>
      <c r="F34" s="42"/>
      <c r="G34" s="42">
        <f>G20-G32</f>
        <v>176250</v>
      </c>
      <c r="H34" s="42"/>
      <c r="I34" s="40"/>
      <c r="J34" s="42">
        <f>J20-J32</f>
        <v>2282815</v>
      </c>
      <c r="K34" s="43"/>
      <c r="L34" s="43"/>
      <c r="M34" s="42">
        <f>M20-M32</f>
        <v>8131967</v>
      </c>
      <c r="N34" s="43"/>
      <c r="O34" s="43"/>
      <c r="P34" s="44">
        <f>P20-P32</f>
        <v>-7069401</v>
      </c>
      <c r="Q34" s="45"/>
      <c r="R34" s="45"/>
      <c r="S34" s="44">
        <f>S20-S32</f>
        <v>-5273433</v>
      </c>
      <c r="T34" s="45"/>
      <c r="U34" s="45"/>
      <c r="V34" s="44">
        <f>V20-V32</f>
        <v>-23433</v>
      </c>
      <c r="W34" s="46"/>
      <c r="X34" s="46"/>
      <c r="Y34" s="46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